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Погасителен план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#,##0.00 &quot;€&quot;"/>
    <numFmt numFmtId="165" formatCode="DD.MM.YYYY"/>
  </numFmts>
  <fonts count="9">
    <font>
      <name val="Calibri"/>
      <family val="2"/>
      <color theme="1"/>
      <sz val="11"/>
      <scheme val="minor"/>
    </font>
    <font>
      <name val="Arial"/>
      <b val="1"/>
      <color rgb="00FFFFFF"/>
      <sz val="13"/>
    </font>
    <font>
      <name val="Arial"/>
      <b val="1"/>
      <color rgb="00FFFFFF"/>
      <sz val="10"/>
    </font>
    <font>
      <name val="Arial"/>
      <sz val="10"/>
    </font>
    <font>
      <name val="Arial"/>
      <b val="1"/>
      <color rgb="000000FF"/>
      <sz val="10"/>
    </font>
    <font>
      <name val="Arial"/>
      <b val="1"/>
      <sz val="10"/>
    </font>
    <font>
      <name val="Arial"/>
      <b val="1"/>
      <color rgb="00FF8C2A"/>
      <sz val="11"/>
    </font>
    <font>
      <name val="Arial"/>
      <color rgb="00333333"/>
      <sz val="10"/>
    </font>
    <font>
      <name val="Arial"/>
      <i val="1"/>
      <color rgb="006B6B7B"/>
      <sz val="9"/>
    </font>
  </fonts>
  <fills count="6">
    <fill>
      <patternFill/>
    </fill>
    <fill>
      <patternFill patternType="gray125"/>
    </fill>
    <fill>
      <patternFill patternType="solid">
        <fgColor rgb="001A2F5A"/>
      </patternFill>
    </fill>
    <fill>
      <patternFill patternType="solid">
        <fgColor rgb="00FF8C2A"/>
      </patternFill>
    </fill>
    <fill>
      <patternFill patternType="solid">
        <fgColor rgb="00FFFFFF"/>
      </patternFill>
    </fill>
    <fill>
      <patternFill patternType="solid">
        <fgColor rgb="00F8F4EF"/>
      </patternFill>
    </fill>
  </fills>
  <borders count="2">
    <border>
      <left/>
      <right/>
      <top/>
      <bottom/>
      <diagonal/>
    </border>
    <border>
      <left style="thin">
        <color rgb="00E2DDD6"/>
      </left>
      <right style="thin">
        <color rgb="00E2DDD6"/>
      </right>
      <top style="thin">
        <color rgb="00E2DDD6"/>
      </top>
      <bottom style="thin">
        <color rgb="00E2DDD6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/>
    </xf>
    <xf numFmtId="0" fontId="3" fillId="0" borderId="0" applyAlignment="1" pivotButton="0" quotePrefix="0" xfId="0">
      <alignment horizontal="left"/>
    </xf>
    <xf numFmtId="3" fontId="4" fillId="0" borderId="0" pivotButton="0" quotePrefix="0" xfId="0"/>
    <xf numFmtId="10" fontId="4" fillId="0" borderId="0" pivotButton="0" quotePrefix="0" xfId="0"/>
    <xf numFmtId="0" fontId="4" fillId="0" borderId="0" pivotButton="0" quotePrefix="0" xfId="0"/>
    <xf numFmtId="0" fontId="5" fillId="0" borderId="0" pivotButton="0" quotePrefix="0" xfId="0"/>
    <xf numFmtId="164" fontId="6" fillId="0" borderId="0" pivotButton="0" quotePrefix="0" xfId="0"/>
    <xf numFmtId="0" fontId="3" fillId="0" borderId="0" pivotButton="0" quotePrefix="0" xfId="0"/>
    <xf numFmtId="164" fontId="0" fillId="0" borderId="0" pivotButton="0" quotePrefix="0" xfId="0"/>
    <xf numFmtId="0" fontId="2" fillId="2" borderId="1" applyAlignment="1" pivotButton="0" quotePrefix="0" xfId="0">
      <alignment horizontal="center" vertical="center" wrapText="1"/>
    </xf>
    <xf numFmtId="0" fontId="7" fillId="4" borderId="1" applyAlignment="1" pivotButton="0" quotePrefix="0" xfId="0">
      <alignment horizontal="center" vertical="center"/>
    </xf>
    <xf numFmtId="164" fontId="3" fillId="4" borderId="1" pivotButton="0" quotePrefix="0" xfId="0"/>
    <xf numFmtId="165" fontId="3" fillId="4" borderId="1" applyAlignment="1" pivotButton="0" quotePrefix="0" xfId="0">
      <alignment horizontal="center"/>
    </xf>
    <xf numFmtId="0" fontId="7" fillId="5" borderId="1" applyAlignment="1" pivotButton="0" quotePrefix="0" xfId="0">
      <alignment horizontal="center" vertical="center"/>
    </xf>
    <xf numFmtId="164" fontId="3" fillId="5" borderId="1" pivotButton="0" quotePrefix="0" xfId="0"/>
    <xf numFmtId="165" fontId="3" fillId="5" borderId="1" applyAlignment="1" pivotButton="0" quotePrefix="0" xfId="0">
      <alignment horizontal="center"/>
    </xf>
    <xf numFmtId="0" fontId="8" fillId="0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3"/>
  <sheetViews>
    <sheetView workbookViewId="0">
      <selection activeCell="A1" sqref="A1"/>
    </sheetView>
  </sheetViews>
  <sheetFormatPr baseColWidth="8" defaultRowHeight="15"/>
  <cols>
    <col width="8" customWidth="1" min="1" max="1"/>
    <col width="14" customWidth="1" min="2" max="2"/>
    <col width="14" customWidth="1" min="3" max="3"/>
    <col width="14" customWidth="1" min="4" max="4"/>
    <col width="14" customWidth="1" min="5" max="5"/>
    <col width="16" customWidth="1" min="6" max="6"/>
  </cols>
  <sheetData>
    <row r="1" ht="28" customHeight="1">
      <c r="A1" s="1" t="inlineStr">
        <is>
          <t>ПОГАСИТЕЛЕН ПЛАН — Смятам.com</t>
        </is>
      </c>
    </row>
    <row r="2" ht="20" customHeight="1">
      <c r="A2" s="2" t="inlineStr">
        <is>
          <t xml:space="preserve">  ВХОДНИ ДАННИ</t>
        </is>
      </c>
    </row>
    <row r="3">
      <c r="A3" s="3" t="inlineStr">
        <is>
          <t>Сума на кредита (€)</t>
        </is>
      </c>
      <c r="B3" s="4" t="n">
        <v>150000</v>
      </c>
    </row>
    <row r="4">
      <c r="A4" s="3" t="inlineStr">
        <is>
          <t>Годишна лихва (%)</t>
        </is>
      </c>
      <c r="B4" s="5" t="n">
        <v>0.0246</v>
      </c>
    </row>
    <row r="5">
      <c r="A5" s="3" t="inlineStr">
        <is>
          <t>Срок (месеци)</t>
        </is>
      </c>
      <c r="B5" s="4" t="n">
        <v>300</v>
      </c>
    </row>
    <row r="6">
      <c r="A6" s="3" t="inlineStr">
        <is>
          <t>Дата на първа вноска</t>
        </is>
      </c>
      <c r="B6" s="6" t="inlineStr">
        <is>
          <t>01.06.2026</t>
        </is>
      </c>
    </row>
    <row r="7">
      <c r="A7" s="7" t="inlineStr">
        <is>
          <t>Месечна вноска (€)</t>
        </is>
      </c>
      <c r="B7" s="8">
        <f>IF(B4/12=0, B3/B5, B3*(B4/12)*(1+B4/12)^B5/((1+B4/12)^B5-1))</f>
        <v/>
      </c>
    </row>
    <row r="8">
      <c r="A8" s="9" t="inlineStr">
        <is>
          <t>Общо платено (€)</t>
        </is>
      </c>
      <c r="B8" s="10">
        <f>B7*B5</f>
        <v/>
      </c>
    </row>
    <row r="9">
      <c r="A9" s="9" t="inlineStr">
        <is>
          <t>Общо лихви (€)</t>
        </is>
      </c>
      <c r="B9" s="10">
        <f>B8-B3</f>
        <v/>
      </c>
    </row>
    <row r="11" ht="20" customHeight="1">
      <c r="A11" s="2" t="inlineStr">
        <is>
          <t xml:space="preserve">  ПЛАН ПО МЕСЕЦИ (първите 60 вноски)</t>
        </is>
      </c>
    </row>
    <row r="12">
      <c r="A12" s="11" t="inlineStr">
        <is>
          <t>Месец</t>
        </is>
      </c>
      <c r="B12" s="11" t="inlineStr">
        <is>
          <t>Вноска (€)</t>
        </is>
      </c>
      <c r="C12" s="11" t="inlineStr">
        <is>
          <t>Лихва (€)</t>
        </is>
      </c>
      <c r="D12" s="11" t="inlineStr">
        <is>
          <t>Главница (€)</t>
        </is>
      </c>
      <c r="E12" s="11" t="inlineStr">
        <is>
          <t>Остатък (€)</t>
        </is>
      </c>
      <c r="F12" s="11" t="inlineStr">
        <is>
          <t>Дата</t>
        </is>
      </c>
    </row>
    <row r="13">
      <c r="A13" s="12" t="n">
        <v>1</v>
      </c>
      <c r="B13" s="13">
        <f>$B$7</f>
        <v/>
      </c>
      <c r="C13" s="13">
        <f>$B$3*$B$4/12</f>
        <v/>
      </c>
      <c r="D13" s="13">
        <f>B13-C13</f>
        <v/>
      </c>
      <c r="E13" s="13">
        <f>$B$3-$B$4/12</f>
        <v/>
      </c>
      <c r="F13" s="14">
        <f>DATE(YEAR($B$6)+INT((MONTH($B$6)+1-2)/12),MOD(MONTH($B$6)+1-2,12)+1,DAY($B$6))</f>
        <v/>
      </c>
    </row>
    <row r="14">
      <c r="A14" s="15" t="n">
        <v>2</v>
      </c>
      <c r="B14" s="16">
        <f>$B$7</f>
        <v/>
      </c>
      <c r="C14" s="16">
        <f>E13*$B$4/12</f>
        <v/>
      </c>
      <c r="D14" s="16">
        <f>B14-C14</f>
        <v/>
      </c>
      <c r="E14" s="16">
        <f>E13-D14</f>
        <v/>
      </c>
      <c r="F14" s="17">
        <f>DATE(YEAR($B$6)+INT((MONTH($B$6)+2-2)/12),MOD(MONTH($B$6)+2-2,12)+1,DAY($B$6))</f>
        <v/>
      </c>
    </row>
    <row r="15">
      <c r="A15" s="12" t="n">
        <v>3</v>
      </c>
      <c r="B15" s="13">
        <f>$B$7</f>
        <v/>
      </c>
      <c r="C15" s="13">
        <f>E14*$B$4/12</f>
        <v/>
      </c>
      <c r="D15" s="13">
        <f>B15-C15</f>
        <v/>
      </c>
      <c r="E15" s="13">
        <f>E14-D15</f>
        <v/>
      </c>
      <c r="F15" s="14">
        <f>DATE(YEAR($B$6)+INT((MONTH($B$6)+3-2)/12),MOD(MONTH($B$6)+3-2,12)+1,DAY($B$6))</f>
        <v/>
      </c>
    </row>
    <row r="16">
      <c r="A16" s="15" t="n">
        <v>4</v>
      </c>
      <c r="B16" s="16">
        <f>$B$7</f>
        <v/>
      </c>
      <c r="C16" s="16">
        <f>E15*$B$4/12</f>
        <v/>
      </c>
      <c r="D16" s="16">
        <f>B16-C16</f>
        <v/>
      </c>
      <c r="E16" s="16">
        <f>E15-D16</f>
        <v/>
      </c>
      <c r="F16" s="17">
        <f>DATE(YEAR($B$6)+INT((MONTH($B$6)+4-2)/12),MOD(MONTH($B$6)+4-2,12)+1,DAY($B$6))</f>
        <v/>
      </c>
    </row>
    <row r="17">
      <c r="A17" s="12" t="n">
        <v>5</v>
      </c>
      <c r="B17" s="13">
        <f>$B$7</f>
        <v/>
      </c>
      <c r="C17" s="13">
        <f>E16*$B$4/12</f>
        <v/>
      </c>
      <c r="D17" s="13">
        <f>B17-C17</f>
        <v/>
      </c>
      <c r="E17" s="13">
        <f>E16-D17</f>
        <v/>
      </c>
      <c r="F17" s="14">
        <f>DATE(YEAR($B$6)+INT((MONTH($B$6)+5-2)/12),MOD(MONTH($B$6)+5-2,12)+1,DAY($B$6))</f>
        <v/>
      </c>
    </row>
    <row r="18">
      <c r="A18" s="15" t="n">
        <v>6</v>
      </c>
      <c r="B18" s="16">
        <f>$B$7</f>
        <v/>
      </c>
      <c r="C18" s="16">
        <f>E17*$B$4/12</f>
        <v/>
      </c>
      <c r="D18" s="16">
        <f>B18-C18</f>
        <v/>
      </c>
      <c r="E18" s="16">
        <f>E17-D18</f>
        <v/>
      </c>
      <c r="F18" s="17">
        <f>DATE(YEAR($B$6)+INT((MONTH($B$6)+6-2)/12),MOD(MONTH($B$6)+6-2,12)+1,DAY($B$6))</f>
        <v/>
      </c>
    </row>
    <row r="19">
      <c r="A19" s="12" t="n">
        <v>7</v>
      </c>
      <c r="B19" s="13">
        <f>$B$7</f>
        <v/>
      </c>
      <c r="C19" s="13">
        <f>E18*$B$4/12</f>
        <v/>
      </c>
      <c r="D19" s="13">
        <f>B19-C19</f>
        <v/>
      </c>
      <c r="E19" s="13">
        <f>E18-D19</f>
        <v/>
      </c>
      <c r="F19" s="14">
        <f>DATE(YEAR($B$6)+INT((MONTH($B$6)+7-2)/12),MOD(MONTH($B$6)+7-2,12)+1,DAY($B$6))</f>
        <v/>
      </c>
    </row>
    <row r="20">
      <c r="A20" s="15" t="n">
        <v>8</v>
      </c>
      <c r="B20" s="16">
        <f>$B$7</f>
        <v/>
      </c>
      <c r="C20" s="16">
        <f>E19*$B$4/12</f>
        <v/>
      </c>
      <c r="D20" s="16">
        <f>B20-C20</f>
        <v/>
      </c>
      <c r="E20" s="16">
        <f>E19-D20</f>
        <v/>
      </c>
      <c r="F20" s="17">
        <f>DATE(YEAR($B$6)+INT((MONTH($B$6)+8-2)/12),MOD(MONTH($B$6)+8-2,12)+1,DAY($B$6))</f>
        <v/>
      </c>
    </row>
    <row r="21">
      <c r="A21" s="12" t="n">
        <v>9</v>
      </c>
      <c r="B21" s="13">
        <f>$B$7</f>
        <v/>
      </c>
      <c r="C21" s="13">
        <f>E20*$B$4/12</f>
        <v/>
      </c>
      <c r="D21" s="13">
        <f>B21-C21</f>
        <v/>
      </c>
      <c r="E21" s="13">
        <f>E20-D21</f>
        <v/>
      </c>
      <c r="F21" s="14">
        <f>DATE(YEAR($B$6)+INT((MONTH($B$6)+9-2)/12),MOD(MONTH($B$6)+9-2,12)+1,DAY($B$6))</f>
        <v/>
      </c>
    </row>
    <row r="22">
      <c r="A22" s="15" t="n">
        <v>10</v>
      </c>
      <c r="B22" s="16">
        <f>$B$7</f>
        <v/>
      </c>
      <c r="C22" s="16">
        <f>E21*$B$4/12</f>
        <v/>
      </c>
      <c r="D22" s="16">
        <f>B22-C22</f>
        <v/>
      </c>
      <c r="E22" s="16">
        <f>E21-D22</f>
        <v/>
      </c>
      <c r="F22" s="17">
        <f>DATE(YEAR($B$6)+INT((MONTH($B$6)+10-2)/12),MOD(MONTH($B$6)+10-2,12)+1,DAY($B$6))</f>
        <v/>
      </c>
    </row>
    <row r="23">
      <c r="A23" s="12" t="n">
        <v>11</v>
      </c>
      <c r="B23" s="13">
        <f>$B$7</f>
        <v/>
      </c>
      <c r="C23" s="13">
        <f>E22*$B$4/12</f>
        <v/>
      </c>
      <c r="D23" s="13">
        <f>B23-C23</f>
        <v/>
      </c>
      <c r="E23" s="13">
        <f>E22-D23</f>
        <v/>
      </c>
      <c r="F23" s="14">
        <f>DATE(YEAR($B$6)+INT((MONTH($B$6)+11-2)/12),MOD(MONTH($B$6)+11-2,12)+1,DAY($B$6))</f>
        <v/>
      </c>
    </row>
    <row r="24">
      <c r="A24" s="15" t="n">
        <v>12</v>
      </c>
      <c r="B24" s="16">
        <f>$B$7</f>
        <v/>
      </c>
      <c r="C24" s="16">
        <f>E23*$B$4/12</f>
        <v/>
      </c>
      <c r="D24" s="16">
        <f>B24-C24</f>
        <v/>
      </c>
      <c r="E24" s="16">
        <f>E23-D24</f>
        <v/>
      </c>
      <c r="F24" s="17">
        <f>DATE(YEAR($B$6)+INT((MONTH($B$6)+12-2)/12),MOD(MONTH($B$6)+12-2,12)+1,DAY($B$6))</f>
        <v/>
      </c>
    </row>
    <row r="25">
      <c r="A25" s="12" t="n">
        <v>13</v>
      </c>
      <c r="B25" s="13">
        <f>$B$7</f>
        <v/>
      </c>
      <c r="C25" s="13">
        <f>E24*$B$4/12</f>
        <v/>
      </c>
      <c r="D25" s="13">
        <f>B25-C25</f>
        <v/>
      </c>
      <c r="E25" s="13">
        <f>E24-D25</f>
        <v/>
      </c>
      <c r="F25" s="14">
        <f>DATE(YEAR($B$6)+INT((MONTH($B$6)+13-2)/12),MOD(MONTH($B$6)+13-2,12)+1,DAY($B$6))</f>
        <v/>
      </c>
    </row>
    <row r="26">
      <c r="A26" s="15" t="n">
        <v>14</v>
      </c>
      <c r="B26" s="16">
        <f>$B$7</f>
        <v/>
      </c>
      <c r="C26" s="16">
        <f>E25*$B$4/12</f>
        <v/>
      </c>
      <c r="D26" s="16">
        <f>B26-C26</f>
        <v/>
      </c>
      <c r="E26" s="16">
        <f>E25-D26</f>
        <v/>
      </c>
      <c r="F26" s="17">
        <f>DATE(YEAR($B$6)+INT((MONTH($B$6)+14-2)/12),MOD(MONTH($B$6)+14-2,12)+1,DAY($B$6))</f>
        <v/>
      </c>
    </row>
    <row r="27">
      <c r="A27" s="12" t="n">
        <v>15</v>
      </c>
      <c r="B27" s="13">
        <f>$B$7</f>
        <v/>
      </c>
      <c r="C27" s="13">
        <f>E26*$B$4/12</f>
        <v/>
      </c>
      <c r="D27" s="13">
        <f>B27-C27</f>
        <v/>
      </c>
      <c r="E27" s="13">
        <f>E26-D27</f>
        <v/>
      </c>
      <c r="F27" s="14">
        <f>DATE(YEAR($B$6)+INT((MONTH($B$6)+15-2)/12),MOD(MONTH($B$6)+15-2,12)+1,DAY($B$6))</f>
        <v/>
      </c>
    </row>
    <row r="28">
      <c r="A28" s="15" t="n">
        <v>16</v>
      </c>
      <c r="B28" s="16">
        <f>$B$7</f>
        <v/>
      </c>
      <c r="C28" s="16">
        <f>E27*$B$4/12</f>
        <v/>
      </c>
      <c r="D28" s="16">
        <f>B28-C28</f>
        <v/>
      </c>
      <c r="E28" s="16">
        <f>E27-D28</f>
        <v/>
      </c>
      <c r="F28" s="17">
        <f>DATE(YEAR($B$6)+INT((MONTH($B$6)+16-2)/12),MOD(MONTH($B$6)+16-2,12)+1,DAY($B$6))</f>
        <v/>
      </c>
    </row>
    <row r="29">
      <c r="A29" s="12" t="n">
        <v>17</v>
      </c>
      <c r="B29" s="13">
        <f>$B$7</f>
        <v/>
      </c>
      <c r="C29" s="13">
        <f>E28*$B$4/12</f>
        <v/>
      </c>
      <c r="D29" s="13">
        <f>B29-C29</f>
        <v/>
      </c>
      <c r="E29" s="13">
        <f>E28-D29</f>
        <v/>
      </c>
      <c r="F29" s="14">
        <f>DATE(YEAR($B$6)+INT((MONTH($B$6)+17-2)/12),MOD(MONTH($B$6)+17-2,12)+1,DAY($B$6))</f>
        <v/>
      </c>
    </row>
    <row r="30">
      <c r="A30" s="15" t="n">
        <v>18</v>
      </c>
      <c r="B30" s="16">
        <f>$B$7</f>
        <v/>
      </c>
      <c r="C30" s="16">
        <f>E29*$B$4/12</f>
        <v/>
      </c>
      <c r="D30" s="16">
        <f>B30-C30</f>
        <v/>
      </c>
      <c r="E30" s="16">
        <f>E29-D30</f>
        <v/>
      </c>
      <c r="F30" s="17">
        <f>DATE(YEAR($B$6)+INT((MONTH($B$6)+18-2)/12),MOD(MONTH($B$6)+18-2,12)+1,DAY($B$6))</f>
        <v/>
      </c>
    </row>
    <row r="31">
      <c r="A31" s="12" t="n">
        <v>19</v>
      </c>
      <c r="B31" s="13">
        <f>$B$7</f>
        <v/>
      </c>
      <c r="C31" s="13">
        <f>E30*$B$4/12</f>
        <v/>
      </c>
      <c r="D31" s="13">
        <f>B31-C31</f>
        <v/>
      </c>
      <c r="E31" s="13">
        <f>E30-D31</f>
        <v/>
      </c>
      <c r="F31" s="14">
        <f>DATE(YEAR($B$6)+INT((MONTH($B$6)+19-2)/12),MOD(MONTH($B$6)+19-2,12)+1,DAY($B$6))</f>
        <v/>
      </c>
    </row>
    <row r="32">
      <c r="A32" s="15" t="n">
        <v>20</v>
      </c>
      <c r="B32" s="16">
        <f>$B$7</f>
        <v/>
      </c>
      <c r="C32" s="16">
        <f>E31*$B$4/12</f>
        <v/>
      </c>
      <c r="D32" s="16">
        <f>B32-C32</f>
        <v/>
      </c>
      <c r="E32" s="16">
        <f>E31-D32</f>
        <v/>
      </c>
      <c r="F32" s="17">
        <f>DATE(YEAR($B$6)+INT((MONTH($B$6)+20-2)/12),MOD(MONTH($B$6)+20-2,12)+1,DAY($B$6))</f>
        <v/>
      </c>
    </row>
    <row r="33">
      <c r="A33" s="12" t="n">
        <v>21</v>
      </c>
      <c r="B33" s="13">
        <f>$B$7</f>
        <v/>
      </c>
      <c r="C33" s="13">
        <f>E32*$B$4/12</f>
        <v/>
      </c>
      <c r="D33" s="13">
        <f>B33-C33</f>
        <v/>
      </c>
      <c r="E33" s="13">
        <f>E32-D33</f>
        <v/>
      </c>
      <c r="F33" s="14">
        <f>DATE(YEAR($B$6)+INT((MONTH($B$6)+21-2)/12),MOD(MONTH($B$6)+21-2,12)+1,DAY($B$6))</f>
        <v/>
      </c>
    </row>
    <row r="34">
      <c r="A34" s="15" t="n">
        <v>22</v>
      </c>
      <c r="B34" s="16">
        <f>$B$7</f>
        <v/>
      </c>
      <c r="C34" s="16">
        <f>E33*$B$4/12</f>
        <v/>
      </c>
      <c r="D34" s="16">
        <f>B34-C34</f>
        <v/>
      </c>
      <c r="E34" s="16">
        <f>E33-D34</f>
        <v/>
      </c>
      <c r="F34" s="17">
        <f>DATE(YEAR($B$6)+INT((MONTH($B$6)+22-2)/12),MOD(MONTH($B$6)+22-2,12)+1,DAY($B$6))</f>
        <v/>
      </c>
    </row>
    <row r="35">
      <c r="A35" s="12" t="n">
        <v>23</v>
      </c>
      <c r="B35" s="13">
        <f>$B$7</f>
        <v/>
      </c>
      <c r="C35" s="13">
        <f>E34*$B$4/12</f>
        <v/>
      </c>
      <c r="D35" s="13">
        <f>B35-C35</f>
        <v/>
      </c>
      <c r="E35" s="13">
        <f>E34-D35</f>
        <v/>
      </c>
      <c r="F35" s="14">
        <f>DATE(YEAR($B$6)+INT((MONTH($B$6)+23-2)/12),MOD(MONTH($B$6)+23-2,12)+1,DAY($B$6))</f>
        <v/>
      </c>
    </row>
    <row r="36">
      <c r="A36" s="15" t="n">
        <v>24</v>
      </c>
      <c r="B36" s="16">
        <f>$B$7</f>
        <v/>
      </c>
      <c r="C36" s="16">
        <f>E35*$B$4/12</f>
        <v/>
      </c>
      <c r="D36" s="16">
        <f>B36-C36</f>
        <v/>
      </c>
      <c r="E36" s="16">
        <f>E35-D36</f>
        <v/>
      </c>
      <c r="F36" s="17">
        <f>DATE(YEAR($B$6)+INT((MONTH($B$6)+24-2)/12),MOD(MONTH($B$6)+24-2,12)+1,DAY($B$6))</f>
        <v/>
      </c>
    </row>
    <row r="37">
      <c r="A37" s="12" t="n">
        <v>25</v>
      </c>
      <c r="B37" s="13">
        <f>$B$7</f>
        <v/>
      </c>
      <c r="C37" s="13">
        <f>E36*$B$4/12</f>
        <v/>
      </c>
      <c r="D37" s="13">
        <f>B37-C37</f>
        <v/>
      </c>
      <c r="E37" s="13">
        <f>E36-D37</f>
        <v/>
      </c>
      <c r="F37" s="14">
        <f>DATE(YEAR($B$6)+INT((MONTH($B$6)+25-2)/12),MOD(MONTH($B$6)+25-2,12)+1,DAY($B$6))</f>
        <v/>
      </c>
    </row>
    <row r="38">
      <c r="A38" s="15" t="n">
        <v>26</v>
      </c>
      <c r="B38" s="16">
        <f>$B$7</f>
        <v/>
      </c>
      <c r="C38" s="16">
        <f>E37*$B$4/12</f>
        <v/>
      </c>
      <c r="D38" s="16">
        <f>B38-C38</f>
        <v/>
      </c>
      <c r="E38" s="16">
        <f>E37-D38</f>
        <v/>
      </c>
      <c r="F38" s="17">
        <f>DATE(YEAR($B$6)+INT((MONTH($B$6)+26-2)/12),MOD(MONTH($B$6)+26-2,12)+1,DAY($B$6))</f>
        <v/>
      </c>
    </row>
    <row r="39">
      <c r="A39" s="12" t="n">
        <v>27</v>
      </c>
      <c r="B39" s="13">
        <f>$B$7</f>
        <v/>
      </c>
      <c r="C39" s="13">
        <f>E38*$B$4/12</f>
        <v/>
      </c>
      <c r="D39" s="13">
        <f>B39-C39</f>
        <v/>
      </c>
      <c r="E39" s="13">
        <f>E38-D39</f>
        <v/>
      </c>
      <c r="F39" s="14">
        <f>DATE(YEAR($B$6)+INT((MONTH($B$6)+27-2)/12),MOD(MONTH($B$6)+27-2,12)+1,DAY($B$6))</f>
        <v/>
      </c>
    </row>
    <row r="40">
      <c r="A40" s="15" t="n">
        <v>28</v>
      </c>
      <c r="B40" s="16">
        <f>$B$7</f>
        <v/>
      </c>
      <c r="C40" s="16">
        <f>E39*$B$4/12</f>
        <v/>
      </c>
      <c r="D40" s="16">
        <f>B40-C40</f>
        <v/>
      </c>
      <c r="E40" s="16">
        <f>E39-D40</f>
        <v/>
      </c>
      <c r="F40" s="17">
        <f>DATE(YEAR($B$6)+INT((MONTH($B$6)+28-2)/12),MOD(MONTH($B$6)+28-2,12)+1,DAY($B$6))</f>
        <v/>
      </c>
    </row>
    <row r="41">
      <c r="A41" s="12" t="n">
        <v>29</v>
      </c>
      <c r="B41" s="13">
        <f>$B$7</f>
        <v/>
      </c>
      <c r="C41" s="13">
        <f>E40*$B$4/12</f>
        <v/>
      </c>
      <c r="D41" s="13">
        <f>B41-C41</f>
        <v/>
      </c>
      <c r="E41" s="13">
        <f>E40-D41</f>
        <v/>
      </c>
      <c r="F41" s="14">
        <f>DATE(YEAR($B$6)+INT((MONTH($B$6)+29-2)/12),MOD(MONTH($B$6)+29-2,12)+1,DAY($B$6))</f>
        <v/>
      </c>
    </row>
    <row r="42">
      <c r="A42" s="15" t="n">
        <v>30</v>
      </c>
      <c r="B42" s="16">
        <f>$B$7</f>
        <v/>
      </c>
      <c r="C42" s="16">
        <f>E41*$B$4/12</f>
        <v/>
      </c>
      <c r="D42" s="16">
        <f>B42-C42</f>
        <v/>
      </c>
      <c r="E42" s="16">
        <f>E41-D42</f>
        <v/>
      </c>
      <c r="F42" s="17">
        <f>DATE(YEAR($B$6)+INT((MONTH($B$6)+30-2)/12),MOD(MONTH($B$6)+30-2,12)+1,DAY($B$6))</f>
        <v/>
      </c>
    </row>
    <row r="43">
      <c r="A43" s="12" t="n">
        <v>31</v>
      </c>
      <c r="B43" s="13">
        <f>$B$7</f>
        <v/>
      </c>
      <c r="C43" s="13">
        <f>E42*$B$4/12</f>
        <v/>
      </c>
      <c r="D43" s="13">
        <f>B43-C43</f>
        <v/>
      </c>
      <c r="E43" s="13">
        <f>E42-D43</f>
        <v/>
      </c>
      <c r="F43" s="14">
        <f>DATE(YEAR($B$6)+INT((MONTH($B$6)+31-2)/12),MOD(MONTH($B$6)+31-2,12)+1,DAY($B$6))</f>
        <v/>
      </c>
    </row>
    <row r="44">
      <c r="A44" s="15" t="n">
        <v>32</v>
      </c>
      <c r="B44" s="16">
        <f>$B$7</f>
        <v/>
      </c>
      <c r="C44" s="16">
        <f>E43*$B$4/12</f>
        <v/>
      </c>
      <c r="D44" s="16">
        <f>B44-C44</f>
        <v/>
      </c>
      <c r="E44" s="16">
        <f>E43-D44</f>
        <v/>
      </c>
      <c r="F44" s="17">
        <f>DATE(YEAR($B$6)+INT((MONTH($B$6)+32-2)/12),MOD(MONTH($B$6)+32-2,12)+1,DAY($B$6))</f>
        <v/>
      </c>
    </row>
    <row r="45">
      <c r="A45" s="12" t="n">
        <v>33</v>
      </c>
      <c r="B45" s="13">
        <f>$B$7</f>
        <v/>
      </c>
      <c r="C45" s="13">
        <f>E44*$B$4/12</f>
        <v/>
      </c>
      <c r="D45" s="13">
        <f>B45-C45</f>
        <v/>
      </c>
      <c r="E45" s="13">
        <f>E44-D45</f>
        <v/>
      </c>
      <c r="F45" s="14">
        <f>DATE(YEAR($B$6)+INT((MONTH($B$6)+33-2)/12),MOD(MONTH($B$6)+33-2,12)+1,DAY($B$6))</f>
        <v/>
      </c>
    </row>
    <row r="46">
      <c r="A46" s="15" t="n">
        <v>34</v>
      </c>
      <c r="B46" s="16">
        <f>$B$7</f>
        <v/>
      </c>
      <c r="C46" s="16">
        <f>E45*$B$4/12</f>
        <v/>
      </c>
      <c r="D46" s="16">
        <f>B46-C46</f>
        <v/>
      </c>
      <c r="E46" s="16">
        <f>E45-D46</f>
        <v/>
      </c>
      <c r="F46" s="17">
        <f>DATE(YEAR($B$6)+INT((MONTH($B$6)+34-2)/12),MOD(MONTH($B$6)+34-2,12)+1,DAY($B$6))</f>
        <v/>
      </c>
    </row>
    <row r="47">
      <c r="A47" s="12" t="n">
        <v>35</v>
      </c>
      <c r="B47" s="13">
        <f>$B$7</f>
        <v/>
      </c>
      <c r="C47" s="13">
        <f>E46*$B$4/12</f>
        <v/>
      </c>
      <c r="D47" s="13">
        <f>B47-C47</f>
        <v/>
      </c>
      <c r="E47" s="13">
        <f>E46-D47</f>
        <v/>
      </c>
      <c r="F47" s="14">
        <f>DATE(YEAR($B$6)+INT((MONTH($B$6)+35-2)/12),MOD(MONTH($B$6)+35-2,12)+1,DAY($B$6))</f>
        <v/>
      </c>
    </row>
    <row r="48">
      <c r="A48" s="15" t="n">
        <v>36</v>
      </c>
      <c r="B48" s="16">
        <f>$B$7</f>
        <v/>
      </c>
      <c r="C48" s="16">
        <f>E47*$B$4/12</f>
        <v/>
      </c>
      <c r="D48" s="16">
        <f>B48-C48</f>
        <v/>
      </c>
      <c r="E48" s="16">
        <f>E47-D48</f>
        <v/>
      </c>
      <c r="F48" s="17">
        <f>DATE(YEAR($B$6)+INT((MONTH($B$6)+36-2)/12),MOD(MONTH($B$6)+36-2,12)+1,DAY($B$6))</f>
        <v/>
      </c>
    </row>
    <row r="49">
      <c r="A49" s="12" t="n">
        <v>37</v>
      </c>
      <c r="B49" s="13">
        <f>$B$7</f>
        <v/>
      </c>
      <c r="C49" s="13">
        <f>E48*$B$4/12</f>
        <v/>
      </c>
      <c r="D49" s="13">
        <f>B49-C49</f>
        <v/>
      </c>
      <c r="E49" s="13">
        <f>E48-D49</f>
        <v/>
      </c>
      <c r="F49" s="14">
        <f>DATE(YEAR($B$6)+INT((MONTH($B$6)+37-2)/12),MOD(MONTH($B$6)+37-2,12)+1,DAY($B$6))</f>
        <v/>
      </c>
    </row>
    <row r="50">
      <c r="A50" s="15" t="n">
        <v>38</v>
      </c>
      <c r="B50" s="16">
        <f>$B$7</f>
        <v/>
      </c>
      <c r="C50" s="16">
        <f>E49*$B$4/12</f>
        <v/>
      </c>
      <c r="D50" s="16">
        <f>B50-C50</f>
        <v/>
      </c>
      <c r="E50" s="16">
        <f>E49-D50</f>
        <v/>
      </c>
      <c r="F50" s="17">
        <f>DATE(YEAR($B$6)+INT((MONTH($B$6)+38-2)/12),MOD(MONTH($B$6)+38-2,12)+1,DAY($B$6))</f>
        <v/>
      </c>
    </row>
    <row r="51">
      <c r="A51" s="12" t="n">
        <v>39</v>
      </c>
      <c r="B51" s="13">
        <f>$B$7</f>
        <v/>
      </c>
      <c r="C51" s="13">
        <f>E50*$B$4/12</f>
        <v/>
      </c>
      <c r="D51" s="13">
        <f>B51-C51</f>
        <v/>
      </c>
      <c r="E51" s="13">
        <f>E50-D51</f>
        <v/>
      </c>
      <c r="F51" s="14">
        <f>DATE(YEAR($B$6)+INT((MONTH($B$6)+39-2)/12),MOD(MONTH($B$6)+39-2,12)+1,DAY($B$6))</f>
        <v/>
      </c>
    </row>
    <row r="52">
      <c r="A52" s="15" t="n">
        <v>40</v>
      </c>
      <c r="B52" s="16">
        <f>$B$7</f>
        <v/>
      </c>
      <c r="C52" s="16">
        <f>E51*$B$4/12</f>
        <v/>
      </c>
      <c r="D52" s="16">
        <f>B52-C52</f>
        <v/>
      </c>
      <c r="E52" s="16">
        <f>E51-D52</f>
        <v/>
      </c>
      <c r="F52" s="17">
        <f>DATE(YEAR($B$6)+INT((MONTH($B$6)+40-2)/12),MOD(MONTH($B$6)+40-2,12)+1,DAY($B$6))</f>
        <v/>
      </c>
    </row>
    <row r="53">
      <c r="A53" s="12" t="n">
        <v>41</v>
      </c>
      <c r="B53" s="13">
        <f>$B$7</f>
        <v/>
      </c>
      <c r="C53" s="13">
        <f>E52*$B$4/12</f>
        <v/>
      </c>
      <c r="D53" s="13">
        <f>B53-C53</f>
        <v/>
      </c>
      <c r="E53" s="13">
        <f>E52-D53</f>
        <v/>
      </c>
      <c r="F53" s="14">
        <f>DATE(YEAR($B$6)+INT((MONTH($B$6)+41-2)/12),MOD(MONTH($B$6)+41-2,12)+1,DAY($B$6))</f>
        <v/>
      </c>
    </row>
    <row r="54">
      <c r="A54" s="15" t="n">
        <v>42</v>
      </c>
      <c r="B54" s="16">
        <f>$B$7</f>
        <v/>
      </c>
      <c r="C54" s="16">
        <f>E53*$B$4/12</f>
        <v/>
      </c>
      <c r="D54" s="16">
        <f>B54-C54</f>
        <v/>
      </c>
      <c r="E54" s="16">
        <f>E53-D54</f>
        <v/>
      </c>
      <c r="F54" s="17">
        <f>DATE(YEAR($B$6)+INT((MONTH($B$6)+42-2)/12),MOD(MONTH($B$6)+42-2,12)+1,DAY($B$6))</f>
        <v/>
      </c>
    </row>
    <row r="55">
      <c r="A55" s="12" t="n">
        <v>43</v>
      </c>
      <c r="B55" s="13">
        <f>$B$7</f>
        <v/>
      </c>
      <c r="C55" s="13">
        <f>E54*$B$4/12</f>
        <v/>
      </c>
      <c r="D55" s="13">
        <f>B55-C55</f>
        <v/>
      </c>
      <c r="E55" s="13">
        <f>E54-D55</f>
        <v/>
      </c>
      <c r="F55" s="14">
        <f>DATE(YEAR($B$6)+INT((MONTH($B$6)+43-2)/12),MOD(MONTH($B$6)+43-2,12)+1,DAY($B$6))</f>
        <v/>
      </c>
    </row>
    <row r="56">
      <c r="A56" s="15" t="n">
        <v>44</v>
      </c>
      <c r="B56" s="16">
        <f>$B$7</f>
        <v/>
      </c>
      <c r="C56" s="16">
        <f>E55*$B$4/12</f>
        <v/>
      </c>
      <c r="D56" s="16">
        <f>B56-C56</f>
        <v/>
      </c>
      <c r="E56" s="16">
        <f>E55-D56</f>
        <v/>
      </c>
      <c r="F56" s="17">
        <f>DATE(YEAR($B$6)+INT((MONTH($B$6)+44-2)/12),MOD(MONTH($B$6)+44-2,12)+1,DAY($B$6))</f>
        <v/>
      </c>
    </row>
    <row r="57">
      <c r="A57" s="12" t="n">
        <v>45</v>
      </c>
      <c r="B57" s="13">
        <f>$B$7</f>
        <v/>
      </c>
      <c r="C57" s="13">
        <f>E56*$B$4/12</f>
        <v/>
      </c>
      <c r="D57" s="13">
        <f>B57-C57</f>
        <v/>
      </c>
      <c r="E57" s="13">
        <f>E56-D57</f>
        <v/>
      </c>
      <c r="F57" s="14">
        <f>DATE(YEAR($B$6)+INT((MONTH($B$6)+45-2)/12),MOD(MONTH($B$6)+45-2,12)+1,DAY($B$6))</f>
        <v/>
      </c>
    </row>
    <row r="58">
      <c r="A58" s="15" t="n">
        <v>46</v>
      </c>
      <c r="B58" s="16">
        <f>$B$7</f>
        <v/>
      </c>
      <c r="C58" s="16">
        <f>E57*$B$4/12</f>
        <v/>
      </c>
      <c r="D58" s="16">
        <f>B58-C58</f>
        <v/>
      </c>
      <c r="E58" s="16">
        <f>E57-D58</f>
        <v/>
      </c>
      <c r="F58" s="17">
        <f>DATE(YEAR($B$6)+INT((MONTH($B$6)+46-2)/12),MOD(MONTH($B$6)+46-2,12)+1,DAY($B$6))</f>
        <v/>
      </c>
    </row>
    <row r="59">
      <c r="A59" s="12" t="n">
        <v>47</v>
      </c>
      <c r="B59" s="13">
        <f>$B$7</f>
        <v/>
      </c>
      <c r="C59" s="13">
        <f>E58*$B$4/12</f>
        <v/>
      </c>
      <c r="D59" s="13">
        <f>B59-C59</f>
        <v/>
      </c>
      <c r="E59" s="13">
        <f>E58-D59</f>
        <v/>
      </c>
      <c r="F59" s="14">
        <f>DATE(YEAR($B$6)+INT((MONTH($B$6)+47-2)/12),MOD(MONTH($B$6)+47-2,12)+1,DAY($B$6))</f>
        <v/>
      </c>
    </row>
    <row r="60">
      <c r="A60" s="15" t="n">
        <v>48</v>
      </c>
      <c r="B60" s="16">
        <f>$B$7</f>
        <v/>
      </c>
      <c r="C60" s="16">
        <f>E59*$B$4/12</f>
        <v/>
      </c>
      <c r="D60" s="16">
        <f>B60-C60</f>
        <v/>
      </c>
      <c r="E60" s="16">
        <f>E59-D60</f>
        <v/>
      </c>
      <c r="F60" s="17">
        <f>DATE(YEAR($B$6)+INT((MONTH($B$6)+48-2)/12),MOD(MONTH($B$6)+48-2,12)+1,DAY($B$6))</f>
        <v/>
      </c>
    </row>
    <row r="61">
      <c r="A61" s="12" t="n">
        <v>49</v>
      </c>
      <c r="B61" s="13">
        <f>$B$7</f>
        <v/>
      </c>
      <c r="C61" s="13">
        <f>E60*$B$4/12</f>
        <v/>
      </c>
      <c r="D61" s="13">
        <f>B61-C61</f>
        <v/>
      </c>
      <c r="E61" s="13">
        <f>E60-D61</f>
        <v/>
      </c>
      <c r="F61" s="14">
        <f>DATE(YEAR($B$6)+INT((MONTH($B$6)+49-2)/12),MOD(MONTH($B$6)+49-2,12)+1,DAY($B$6))</f>
        <v/>
      </c>
    </row>
    <row r="62">
      <c r="A62" s="15" t="n">
        <v>50</v>
      </c>
      <c r="B62" s="16">
        <f>$B$7</f>
        <v/>
      </c>
      <c r="C62" s="16">
        <f>E61*$B$4/12</f>
        <v/>
      </c>
      <c r="D62" s="16">
        <f>B62-C62</f>
        <v/>
      </c>
      <c r="E62" s="16">
        <f>E61-D62</f>
        <v/>
      </c>
      <c r="F62" s="17">
        <f>DATE(YEAR($B$6)+INT((MONTH($B$6)+50-2)/12),MOD(MONTH($B$6)+50-2,12)+1,DAY($B$6))</f>
        <v/>
      </c>
    </row>
    <row r="63">
      <c r="A63" s="12" t="n">
        <v>51</v>
      </c>
      <c r="B63" s="13">
        <f>$B$7</f>
        <v/>
      </c>
      <c r="C63" s="13">
        <f>E62*$B$4/12</f>
        <v/>
      </c>
      <c r="D63" s="13">
        <f>B63-C63</f>
        <v/>
      </c>
      <c r="E63" s="13">
        <f>E62-D63</f>
        <v/>
      </c>
      <c r="F63" s="14">
        <f>DATE(YEAR($B$6)+INT((MONTH($B$6)+51-2)/12),MOD(MONTH($B$6)+51-2,12)+1,DAY($B$6))</f>
        <v/>
      </c>
    </row>
    <row r="64">
      <c r="A64" s="15" t="n">
        <v>52</v>
      </c>
      <c r="B64" s="16">
        <f>$B$7</f>
        <v/>
      </c>
      <c r="C64" s="16">
        <f>E63*$B$4/12</f>
        <v/>
      </c>
      <c r="D64" s="16">
        <f>B64-C64</f>
        <v/>
      </c>
      <c r="E64" s="16">
        <f>E63-D64</f>
        <v/>
      </c>
      <c r="F64" s="17">
        <f>DATE(YEAR($B$6)+INT((MONTH($B$6)+52-2)/12),MOD(MONTH($B$6)+52-2,12)+1,DAY($B$6))</f>
        <v/>
      </c>
    </row>
    <row r="65">
      <c r="A65" s="12" t="n">
        <v>53</v>
      </c>
      <c r="B65" s="13">
        <f>$B$7</f>
        <v/>
      </c>
      <c r="C65" s="13">
        <f>E64*$B$4/12</f>
        <v/>
      </c>
      <c r="D65" s="13">
        <f>B65-C65</f>
        <v/>
      </c>
      <c r="E65" s="13">
        <f>E64-D65</f>
        <v/>
      </c>
      <c r="F65" s="14">
        <f>DATE(YEAR($B$6)+INT((MONTH($B$6)+53-2)/12),MOD(MONTH($B$6)+53-2,12)+1,DAY($B$6))</f>
        <v/>
      </c>
    </row>
    <row r="66">
      <c r="A66" s="15" t="n">
        <v>54</v>
      </c>
      <c r="B66" s="16">
        <f>$B$7</f>
        <v/>
      </c>
      <c r="C66" s="16">
        <f>E65*$B$4/12</f>
        <v/>
      </c>
      <c r="D66" s="16">
        <f>B66-C66</f>
        <v/>
      </c>
      <c r="E66" s="16">
        <f>E65-D66</f>
        <v/>
      </c>
      <c r="F66" s="17">
        <f>DATE(YEAR($B$6)+INT((MONTH($B$6)+54-2)/12),MOD(MONTH($B$6)+54-2,12)+1,DAY($B$6))</f>
        <v/>
      </c>
    </row>
    <row r="67">
      <c r="A67" s="12" t="n">
        <v>55</v>
      </c>
      <c r="B67" s="13">
        <f>$B$7</f>
        <v/>
      </c>
      <c r="C67" s="13">
        <f>E66*$B$4/12</f>
        <v/>
      </c>
      <c r="D67" s="13">
        <f>B67-C67</f>
        <v/>
      </c>
      <c r="E67" s="13">
        <f>E66-D67</f>
        <v/>
      </c>
      <c r="F67" s="14">
        <f>DATE(YEAR($B$6)+INT((MONTH($B$6)+55-2)/12),MOD(MONTH($B$6)+55-2,12)+1,DAY($B$6))</f>
        <v/>
      </c>
    </row>
    <row r="68">
      <c r="A68" s="15" t="n">
        <v>56</v>
      </c>
      <c r="B68" s="16">
        <f>$B$7</f>
        <v/>
      </c>
      <c r="C68" s="16">
        <f>E67*$B$4/12</f>
        <v/>
      </c>
      <c r="D68" s="16">
        <f>B68-C68</f>
        <v/>
      </c>
      <c r="E68" s="16">
        <f>E67-D68</f>
        <v/>
      </c>
      <c r="F68" s="17">
        <f>DATE(YEAR($B$6)+INT((MONTH($B$6)+56-2)/12),MOD(MONTH($B$6)+56-2,12)+1,DAY($B$6))</f>
        <v/>
      </c>
    </row>
    <row r="69">
      <c r="A69" s="12" t="n">
        <v>57</v>
      </c>
      <c r="B69" s="13">
        <f>$B$7</f>
        <v/>
      </c>
      <c r="C69" s="13">
        <f>E68*$B$4/12</f>
        <v/>
      </c>
      <c r="D69" s="13">
        <f>B69-C69</f>
        <v/>
      </c>
      <c r="E69" s="13">
        <f>E68-D69</f>
        <v/>
      </c>
      <c r="F69" s="14">
        <f>DATE(YEAR($B$6)+INT((MONTH($B$6)+57-2)/12),MOD(MONTH($B$6)+57-2,12)+1,DAY($B$6))</f>
        <v/>
      </c>
    </row>
    <row r="70">
      <c r="A70" s="15" t="n">
        <v>58</v>
      </c>
      <c r="B70" s="16">
        <f>$B$7</f>
        <v/>
      </c>
      <c r="C70" s="16">
        <f>E69*$B$4/12</f>
        <v/>
      </c>
      <c r="D70" s="16">
        <f>B70-C70</f>
        <v/>
      </c>
      <c r="E70" s="16">
        <f>E69-D70</f>
        <v/>
      </c>
      <c r="F70" s="17">
        <f>DATE(YEAR($B$6)+INT((MONTH($B$6)+58-2)/12),MOD(MONTH($B$6)+58-2,12)+1,DAY($B$6))</f>
        <v/>
      </c>
    </row>
    <row r="71">
      <c r="A71" s="12" t="n">
        <v>59</v>
      </c>
      <c r="B71" s="13">
        <f>$B$7</f>
        <v/>
      </c>
      <c r="C71" s="13">
        <f>E70*$B$4/12</f>
        <v/>
      </c>
      <c r="D71" s="13">
        <f>B71-C71</f>
        <v/>
      </c>
      <c r="E71" s="13">
        <f>E70-D71</f>
        <v/>
      </c>
      <c r="F71" s="14">
        <f>DATE(YEAR($B$6)+INT((MONTH($B$6)+59-2)/12),MOD(MONTH($B$6)+59-2,12)+1,DAY($B$6))</f>
        <v/>
      </c>
    </row>
    <row r="72">
      <c r="A72" s="15" t="n">
        <v>60</v>
      </c>
      <c r="B72" s="16">
        <f>$B$7</f>
        <v/>
      </c>
      <c r="C72" s="16">
        <f>E71*$B$4/12</f>
        <v/>
      </c>
      <c r="D72" s="16">
        <f>B72-C72</f>
        <v/>
      </c>
      <c r="E72" s="16">
        <f>E71-D72</f>
        <v/>
      </c>
      <c r="F72" s="17">
        <f>DATE(YEAR($B$6)+INT((MONTH($B$6)+60-2)/12),MOD(MONTH($B$6)+60-2,12)+1,DAY($B$6))</f>
        <v/>
      </c>
    </row>
    <row r="73">
      <c r="A73" s="18" t="inlineStr">
        <is>
          <t>* Синьо = входни данни. Менийте само сините клетки.</t>
        </is>
      </c>
    </row>
  </sheetData>
  <mergeCells count="4">
    <mergeCell ref="A73:F73"/>
    <mergeCell ref="A2:F2"/>
    <mergeCell ref="A11:F11"/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2026-04-26T21:56:03Z</dcterms:created>
  <dcterms:modified xmlns:dcterms="http://purl.org/dc/terms/" xmlns:xsi="http://www.w3.org/2001/XMLSchema-instance" xsi:type="dcterms:W3CDTF">2026-04-26T21:56:03Z</dcterms:modified>
</cp:coreProperties>
</file>